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rc/Desktop/"/>
    </mc:Choice>
  </mc:AlternateContent>
  <xr:revisionPtr revIDLastSave="0" documentId="13_ncr:1_{71252359-5442-AB45-A157-A8171826AF01}" xr6:coauthVersionLast="47" xr6:coauthVersionMax="47" xr10:uidLastSave="{00000000-0000-0000-0000-000000000000}"/>
  <bookViews>
    <workbookView xWindow="0" yWindow="500" windowWidth="46520" windowHeight="26780" xr2:uid="{A2B113C5-EDE5-46FD-935C-210FA7375C19}"/>
  </bookViews>
  <sheets>
    <sheet name="COSTING" sheetId="1" r:id="rId1"/>
    <sheet name="Backup1" sheetId="4" r:id="rId2"/>
    <sheet name="Backup2" sheetId="3" r:id="rId3"/>
    <sheet name="SMD_Installed_Cost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" l="1"/>
  <c r="I40" i="1"/>
  <c r="H40" i="1"/>
  <c r="G29" i="1"/>
  <c r="M45" i="2"/>
  <c r="L45" i="2"/>
  <c r="K45" i="2"/>
  <c r="L40" i="2"/>
  <c r="L42" i="2"/>
  <c r="L43" i="2"/>
  <c r="L44" i="2"/>
  <c r="L41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8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8" i="2"/>
  <c r="K9" i="2"/>
  <c r="K10" i="2"/>
  <c r="K11" i="2"/>
  <c r="K12" i="2"/>
  <c r="K13" i="2"/>
  <c r="K14" i="2"/>
  <c r="I24" i="1"/>
  <c r="I22" i="1"/>
  <c r="I30" i="1"/>
  <c r="I25" i="1"/>
  <c r="I19" i="1"/>
  <c r="I18" i="1"/>
  <c r="H10" i="1"/>
  <c r="L47" i="1"/>
  <c r="L37" i="1"/>
  <c r="L40" i="1"/>
  <c r="L31" i="1"/>
  <c r="L26" i="1"/>
  <c r="L20" i="1"/>
  <c r="H14" i="1"/>
  <c r="H13" i="1"/>
  <c r="H12" i="1"/>
  <c r="G39" i="1"/>
  <c r="G38" i="1"/>
  <c r="G45" i="1"/>
  <c r="G9" i="1"/>
  <c r="J46" i="2"/>
  <c r="J47" i="2" s="1"/>
  <c r="G34" i="1"/>
  <c r="G28" i="1"/>
  <c r="G23" i="1"/>
  <c r="G21" i="1"/>
  <c r="G27" i="1"/>
  <c r="G11" i="1"/>
  <c r="H8" i="1"/>
  <c r="H7" i="1"/>
  <c r="H6" i="1"/>
  <c r="H5" i="1"/>
  <c r="H4" i="1"/>
  <c r="G3" i="1"/>
  <c r="L49" i="1" l="1"/>
  <c r="G41" i="1" l="1"/>
  <c r="G43" i="1"/>
  <c r="G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C33" authorId="0" shapeId="0" xr:uid="{E44E4DEF-FED3-F046-B26E-6E87EAC3AC06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This should not be part of the accounting.  We should assume that everyone has these. Or at worst it should go in the same categories (below) as the FTDI Friend.</t>
        </r>
      </text>
    </comment>
  </commentList>
</comments>
</file>

<file path=xl/sharedStrings.xml><?xml version="1.0" encoding="utf-8"?>
<sst xmlns="http://schemas.openxmlformats.org/spreadsheetml/2006/main" count="443" uniqueCount="300">
  <si>
    <t>Item</t>
  </si>
  <si>
    <t>Description</t>
  </si>
  <si>
    <t>Vendor</t>
  </si>
  <si>
    <t>Quantity</t>
  </si>
  <si>
    <t>Total Cost</t>
  </si>
  <si>
    <t>Cost/Unit</t>
  </si>
  <si>
    <t>PCB Production</t>
  </si>
  <si>
    <t>PCB Surface Finish</t>
  </si>
  <si>
    <t>PCB Engineering</t>
  </si>
  <si>
    <t>PCB Excess</t>
  </si>
  <si>
    <t>Assembly Setup</t>
  </si>
  <si>
    <t>Stencil</t>
  </si>
  <si>
    <t>Assembly</t>
  </si>
  <si>
    <t>Shipping</t>
  </si>
  <si>
    <t>Discount</t>
  </si>
  <si>
    <t>JP2</t>
  </si>
  <si>
    <t>C20</t>
  </si>
  <si>
    <t>IC1</t>
  </si>
  <si>
    <t>U6</t>
  </si>
  <si>
    <t>Enclosure</t>
  </si>
  <si>
    <t>Basic cost for PCBs</t>
  </si>
  <si>
    <t>HASL Lead-free</t>
  </si>
  <si>
    <t>Setup costs</t>
  </si>
  <si>
    <t>Misc. costs for PCB production</t>
  </si>
  <si>
    <t>Production of SMB stencil mask</t>
  </si>
  <si>
    <t>Procure components for SMB assembly</t>
  </si>
  <si>
    <t>DHL expedited delivery from fab</t>
  </si>
  <si>
    <t>JLCPCB Discount Ticket</t>
  </si>
  <si>
    <t>NMEA2000 5-pin Socket, Amphenol LTW</t>
  </si>
  <si>
    <t>RS-422 Transceiver, SN65C1168N</t>
  </si>
  <si>
    <t>DC/DC Converter, RFM-0505</t>
  </si>
  <si>
    <t>PLA 3D Printed Enclosure</t>
  </si>
  <si>
    <t>JLCPCB</t>
  </si>
  <si>
    <t>N/A</t>
  </si>
  <si>
    <t>Digi-Key</t>
  </si>
  <si>
    <t>Mouser</t>
  </si>
  <si>
    <t>CCOM</t>
  </si>
  <si>
    <t>Total Costs</t>
  </si>
  <si>
    <t>8 GB Micro SD card</t>
  </si>
  <si>
    <t>Micro SD card</t>
  </si>
  <si>
    <t>Import Tax</t>
  </si>
  <si>
    <t>(at 5 units in order)</t>
  </si>
  <si>
    <t>Top Side</t>
  </si>
  <si>
    <t xml:space="preserve">Total  </t>
  </si>
  <si>
    <t xml:space="preserve">  parts detected</t>
  </si>
  <si>
    <t xml:space="preserve">  Parts confirmed</t>
  </si>
  <si>
    <t>Complete File</t>
  </si>
  <si>
    <t>C1,C2,C8,C10,C11,C12,C13,C17,C18,C22</t>
  </si>
  <si>
    <t>0.1u</t>
  </si>
  <si>
    <t>WIBL:C0805_334</t>
  </si>
  <si>
    <t>CC0805KRX7R9BB104</t>
  </si>
  <si>
    <t>C49678</t>
  </si>
  <si>
    <t>100nF 50V X7R ±10% 0805 Multilayer Ceramic Capacitors MLCC - SMD/SMT ROHS</t>
  </si>
  <si>
    <t>Basic</t>
  </si>
  <si>
    <t>C3</t>
  </si>
  <si>
    <t>10uF</t>
  </si>
  <si>
    <t>WIBL:C1206_334</t>
  </si>
  <si>
    <t>CL31A106KBHNNNE</t>
  </si>
  <si>
    <t>C13585</t>
  </si>
  <si>
    <t>10uF 50V X5R ±10% 1206 Multilayer Ceramic Capacitors MLCC - SMD/SMT ROHS</t>
  </si>
  <si>
    <t>C4</t>
  </si>
  <si>
    <t>33pF</t>
  </si>
  <si>
    <t>WIBL:C0603_334</t>
  </si>
  <si>
    <t>CL10C330JB8NNNC</t>
  </si>
  <si>
    <t>C1663</t>
  </si>
  <si>
    <t>33pF 50V C0G ±5% 0603 Multilayer Ceramic Capacitors MLCC - SMD/SMT ROHS</t>
  </si>
  <si>
    <t>C5,C6,C9,C21</t>
  </si>
  <si>
    <t>GRM21BR61H106KE43L</t>
  </si>
  <si>
    <t>C440198</t>
  </si>
  <si>
    <t>10uF 50V X5R ±10% 0805 Multilayer Ceramic Capacitors MLCC - SMD/SMT ROHS</t>
  </si>
  <si>
    <t>C7,C15</t>
  </si>
  <si>
    <t>1uF</t>
  </si>
  <si>
    <t>CL21B105KBFNNNE</t>
  </si>
  <si>
    <t>C28323</t>
  </si>
  <si>
    <t>1uF 50V X7R ±10% 0805 Multilayer Ceramic Capacitors MLCC - SMD/SMT ROHS</t>
  </si>
  <si>
    <t>C14,C23</t>
  </si>
  <si>
    <t>100nF</t>
  </si>
  <si>
    <t>WIBL:C0402</t>
  </si>
  <si>
    <t>CL05B104KO5NNNC</t>
  </si>
  <si>
    <t>C1525</t>
  </si>
  <si>
    <t>100nF 16V X7R ±10% 0402 Multilayer Ceramic Capacitors MLCC - SMD/SMT ROHS</t>
  </si>
  <si>
    <t>C19</t>
  </si>
  <si>
    <t>22uF</t>
  </si>
  <si>
    <t>0603X226M100NT</t>
  </si>
  <si>
    <t>C60077</t>
  </si>
  <si>
    <t>10V 22uF X5R ±20% 0603 Multilayer Ceramic Capacitors MLCC - SMD/SMT ROHS</t>
  </si>
  <si>
    <t>Extended</t>
  </si>
  <si>
    <t>D1,D2,D3,D4,D5,D7</t>
  </si>
  <si>
    <t>SS14</t>
  </si>
  <si>
    <t>WIBL:DO-214AC</t>
  </si>
  <si>
    <t>C2480</t>
  </si>
  <si>
    <t>-55℃~+150℃ 1A 25A 300uA@40V 40V 550mV@1A Independent SMA(DO-214AC) Schottky Diodes ROHS</t>
  </si>
  <si>
    <t>D6</t>
  </si>
  <si>
    <t>MRA4003T3G</t>
  </si>
  <si>
    <t>WIBL:DO-214AC_p12</t>
  </si>
  <si>
    <t>C94410</t>
  </si>
  <si>
    <t>-55℃~+150℃ 1.18V@2A 10uA@300V 1A 300V 30A SMA(DO-214AC) Diodes - General Purpose ROHS</t>
  </si>
  <si>
    <t>H1</t>
  </si>
  <si>
    <t>SDCARD</t>
  </si>
  <si>
    <t>WIBL:XUNPU-MICROSD-SOCKET</t>
  </si>
  <si>
    <t>TF-115</t>
  </si>
  <si>
    <t>C266620</t>
  </si>
  <si>
    <t>-45℃~+85℃ 1.8mm Connector and Ejector MicroSD Card (TF Card) Push-Push SMD SD Card / Memory Card Connector ROHS</t>
  </si>
  <si>
    <t>L1</t>
  </si>
  <si>
    <t>AMP0603H150MT</t>
  </si>
  <si>
    <t>WIBL:MWSA0603S</t>
  </si>
  <si>
    <t>MWSA0603S-150MT</t>
  </si>
  <si>
    <t>C408452</t>
  </si>
  <si>
    <t>113mΩ 15uH 3A 4A ±20% SMD,7x6.6mm Power Inductors ROHS</t>
  </si>
  <si>
    <t>LED1</t>
  </si>
  <si>
    <t>LEDCHIP-LED0603</t>
  </si>
  <si>
    <t>WIBL:CHIP-LED0603_259</t>
  </si>
  <si>
    <t>19-213/Y2C-CQ2R2L/3T(CY)</t>
  </si>
  <si>
    <t>C72038</t>
  </si>
  <si>
    <t>-40℃~+85℃ 120° 20mA 585.5nm~591.5nm 591nm 60mW Water Clear Yellow 0603 LED Indication - Discrete ROHS</t>
  </si>
  <si>
    <t>LED2</t>
  </si>
  <si>
    <t>19-217/GHC-YR1S2/3T</t>
  </si>
  <si>
    <t>C72043</t>
  </si>
  <si>
    <t>-40℃~+85℃ 110mW 120° 199mcd 20mA 3.3V 518nm 520nm~535nm Emerald Green Water Clear 0603 LED Indication - Discrete ROHS</t>
  </si>
  <si>
    <t>LED3</t>
  </si>
  <si>
    <t>19-217/BHC-ZL1M2RY/3T</t>
  </si>
  <si>
    <t>C72041</t>
  </si>
  <si>
    <t>-40℃~+85℃ 110mW 120° 465nm~475nm 468nm 5mA Blue Water Clear 0603 LED Indication - Discrete ROHS</t>
  </si>
  <si>
    <t>OK1,OK2,OK3,OK4</t>
  </si>
  <si>
    <t>H11L1SM</t>
  </si>
  <si>
    <t>WIBL:DIL6-SMD_320</t>
  </si>
  <si>
    <t>C899473</t>
  </si>
  <si>
    <t>-40℃~+85℃ 1 1.5V 1.6mA 16V 1Mbit/s 250mW 3V~16V 4.17kV 4us 4us 50mA DC SOP-6-2.54mm Logic Output Optoisolators ROHS</t>
  </si>
  <si>
    <t>R1</t>
  </si>
  <si>
    <t>120R</t>
  </si>
  <si>
    <t>WIBL:R0805_334</t>
  </si>
  <si>
    <t>0805W8F1200T5E</t>
  </si>
  <si>
    <t>C17437</t>
  </si>
  <si>
    <t>-55℃~+155℃ 120Ω 125mW 150V Thick Film Resistor ±1% ±100ppm/℃ 0805 Chip Resistor - Surface Mount ROHS</t>
  </si>
  <si>
    <t>R2,R5,R6,R7,R8,R17,R18,R36</t>
  </si>
  <si>
    <t>10k</t>
  </si>
  <si>
    <t>0805W8F1002T5E</t>
  </si>
  <si>
    <t>C17414</t>
  </si>
  <si>
    <t>-55℃~+155℃ 10kΩ 125mW 150V Thick Film Resistor ±1% ±100ppm/℃ 0805 Chip Resistor - Surface Mount ROHS</t>
  </si>
  <si>
    <t>R3,R4</t>
  </si>
  <si>
    <t>1k</t>
  </si>
  <si>
    <t>0805W8F1001T5E</t>
  </si>
  <si>
    <t>C17513</t>
  </si>
  <si>
    <t>-55℃~+155℃ 125mW 150V 1kΩ Thick Film Resistor ±1% ±100ppm/℃ 0805 Chip Resistor - Surface Mount ROHS</t>
  </si>
  <si>
    <t>R9,R10,R11,R12,R13,R14,R35</t>
  </si>
  <si>
    <t>47k</t>
  </si>
  <si>
    <t>0805W8F4702T5E</t>
  </si>
  <si>
    <t>C17713</t>
  </si>
  <si>
    <t>-55℃~+155℃ 125mW 150V 47kΩ Thick Film Resistor ±1% ±100ppm/℃ 0805 Chip Resistor - Surface Mount ROHS</t>
  </si>
  <si>
    <t>R15,R16</t>
  </si>
  <si>
    <t>560R</t>
  </si>
  <si>
    <t>0805W8F5600T5E</t>
  </si>
  <si>
    <t>C28636</t>
  </si>
  <si>
    <t>-55℃~+155℃ 125mW 150V 560Ω Thick Film Resistor ±1% ±100ppm/℃ 0805 Chip Resistor - Surface Mount ROHS</t>
  </si>
  <si>
    <t>R19</t>
  </si>
  <si>
    <t>47R</t>
  </si>
  <si>
    <t>0805W8F470JT5E</t>
  </si>
  <si>
    <t>C17714</t>
  </si>
  <si>
    <t>-55℃~+155℃ 125mW 150V 47Ω Thick Film Resistor ±1% ±100ppm/℃ 0805 Chip Resistor - Surface Mount ROHS</t>
  </si>
  <si>
    <t>R20</t>
  </si>
  <si>
    <t>4k75</t>
  </si>
  <si>
    <t>0805W8F4701T5E</t>
  </si>
  <si>
    <t>C17673</t>
  </si>
  <si>
    <t>-55℃~+155℃ 125mW 150V 4.7kΩ Thick Film Resistor ±1% ±100ppm/℃ 0805 Chip Resistor - Surface Mount ROHS</t>
  </si>
  <si>
    <t>R22</t>
  </si>
  <si>
    <t>WIBL:R0603_334</t>
  </si>
  <si>
    <t>0603WAF4701T5E</t>
  </si>
  <si>
    <t>C23162</t>
  </si>
  <si>
    <t>-55℃~+155℃ 100mW 4.7kΩ 75V Thick Film Resistor ±1% ±100ppm/℃ 0603 Chip Resistor - Surface Mount ROHS</t>
  </si>
  <si>
    <t>R23,R24,R25</t>
  </si>
  <si>
    <t>220R</t>
  </si>
  <si>
    <t>0805W8F2200T5E</t>
  </si>
  <si>
    <t>C17557</t>
  </si>
  <si>
    <t>-55℃~+155℃ 125mW 150V 220Ω Thick Film Resistor ±1% ±100ppm/℃ 0805 Chip Resistor - Surface Mount ROHS</t>
  </si>
  <si>
    <t>R26,R28,R29,R33,R34</t>
  </si>
  <si>
    <t>0R01</t>
  </si>
  <si>
    <t>RL0603FR-070R01L</t>
  </si>
  <si>
    <t>C728437</t>
  </si>
  <si>
    <t>100mW 10mΩ Thick Film Resistor ±1% 0603 Chip Resistor - Surface Mount ROHS</t>
  </si>
  <si>
    <t>R27</t>
  </si>
  <si>
    <t>51k1</t>
  </si>
  <si>
    <t>0603WAF5112T5E</t>
  </si>
  <si>
    <t>C23072</t>
  </si>
  <si>
    <t>-55℃~+155℃ 100mW 51.1kΩ 75V Thick Film Resistor ±1% ±100ppm/℃ 0603 Chip Resistor - Surface Mount ROHS</t>
  </si>
  <si>
    <t>R30</t>
  </si>
  <si>
    <t>133k</t>
  </si>
  <si>
    <t>0603WAF1333T5E</t>
  </si>
  <si>
    <t>C22870</t>
  </si>
  <si>
    <t>-55℃~+155℃ 100mW 133kΩ 75V Thick Film Resistor ±1% ±100ppm/℃ 0603 Chip Resistor - Surface Mount ROHS</t>
  </si>
  <si>
    <t>R31</t>
  </si>
  <si>
    <t>6k8</t>
  </si>
  <si>
    <t>0805W8F6801T5E</t>
  </si>
  <si>
    <t>C17772</t>
  </si>
  <si>
    <t>-55℃~+155℃ 125mW 150V 6.8kΩ Thick Film Resistor ±1% ±100ppm/℃ 0805 Chip Resistor - Surface Mount ROHS</t>
  </si>
  <si>
    <t>R32</t>
  </si>
  <si>
    <t>23k7</t>
  </si>
  <si>
    <t>0603WAF2372T5E</t>
  </si>
  <si>
    <t>C22912</t>
  </si>
  <si>
    <t>-55℃~+155℃ 100mW 23.7kΩ 75V Thick Film Resistor ±1% ±100ppm/℃ 0603 Chip Resistor - Surface Mount ROHS</t>
  </si>
  <si>
    <t>T1,T2,T3,T4</t>
  </si>
  <si>
    <t>S8050</t>
  </si>
  <si>
    <t>WIBL:SOT23_402</t>
  </si>
  <si>
    <t>C5184427</t>
  </si>
  <si>
    <t>100nA 120@50mA,1V 150MHz 25V 300mW 500mA 600mV NPN SOT-23 Bipolar (BJT) ROHS</t>
  </si>
  <si>
    <t>U1</t>
  </si>
  <si>
    <t>ESP32-WROOM-32E-N4</t>
  </si>
  <si>
    <t>WIBL:ESPS32-WROOM-32E</t>
  </si>
  <si>
    <t>C701341</t>
  </si>
  <si>
    <t>SMD,25.5x18mm WiFi Modules ROHS</t>
  </si>
  <si>
    <t>U2</t>
  </si>
  <si>
    <t>TJA1051T/3</t>
  </si>
  <si>
    <t>WIBL:SOIC8</t>
  </si>
  <si>
    <t>TJA1051T/3/1J</t>
  </si>
  <si>
    <t>C38695</t>
  </si>
  <si>
    <t>-40℃~+150℃ 110mA 4.5V~5.5V 5Mbps CAN FD Transceiver SOIC-8-150mil CAN Transceivers ROHS</t>
  </si>
  <si>
    <t>U3</t>
  </si>
  <si>
    <t>LSM6DS3TR-C</t>
  </si>
  <si>
    <t>WIBL:LGA-14-2.5X3MM</t>
  </si>
  <si>
    <t>C967633</t>
  </si>
  <si>
    <t>-40℃~+85℃ 1.71V~3.6V 4KB Accelerometer Gyroscope SPI X,Y,Z X,Y,Z ±16g ±2000dps LGA-14(2.5x3) Accelerometers ROHS</t>
  </si>
  <si>
    <t>U4</t>
  </si>
  <si>
    <t>AMS1117-3.3</t>
  </si>
  <si>
    <t>WIBL:SOT223_111</t>
  </si>
  <si>
    <t>C347222</t>
  </si>
  <si>
    <t>-40℃~+125℃ 0.003%Vout 1 1.3V@(1A) 12V 1A 3.3V 5mA 60dB@(120Hz) Fixed Over Current Protection Positive SOT-223 Voltage Regulators - Linear, Low Drop Out (LDO) Regulators ROHS</t>
  </si>
  <si>
    <t>U7</t>
  </si>
  <si>
    <t>LV2842XLVDDCR</t>
  </si>
  <si>
    <t>WIBL:SOT-23-6L</t>
  </si>
  <si>
    <t>C225807</t>
  </si>
  <si>
    <t>-40℃~+150℃@(TJ) 1 1.1MHz 30uA 4V~40V 600mA Adjustable Buck Buck Built-In SOT-23-6 DC-DC Converters ROHS</t>
  </si>
  <si>
    <t>Z1</t>
  </si>
  <si>
    <t>MMSZ4683T1G</t>
  </si>
  <si>
    <t>WIBL:SOD123</t>
  </si>
  <si>
    <t>C235985</t>
  </si>
  <si>
    <t>-55℃~+150℃ 2.85V~3.15V 3V 500mW 800nA@1V Independent SOD-123 Zener Diodes ROHS</t>
  </si>
  <si>
    <t>Z2</t>
  </si>
  <si>
    <t>DZL4734</t>
  </si>
  <si>
    <t>WIBL:SOD-123FL</t>
  </si>
  <si>
    <t>C362311</t>
  </si>
  <si>
    <t>10uA@2.0V 1W 5.32V~5.88V 5.6V 5Ω 600Ω Independent SOD-123FL Zener Diodes ROHS</t>
  </si>
  <si>
    <t>Cost per board (5)</t>
  </si>
  <si>
    <t>Value</t>
  </si>
  <si>
    <t>Footprint</t>
  </si>
  <si>
    <t>Part #</t>
  </si>
  <si>
    <t>Qty / 5</t>
  </si>
  <si>
    <t>Mfr. Supplier</t>
  </si>
  <si>
    <t>Mfr. Part #</t>
  </si>
  <si>
    <t>Basic / Extended</t>
  </si>
  <si>
    <t>Price / 5 Brds.</t>
  </si>
  <si>
    <t>Components (SMD)</t>
  </si>
  <si>
    <t>NOTES</t>
  </si>
  <si>
    <t>See Tab below for breakout</t>
  </si>
  <si>
    <t>Super-capacitor, 0.47F, 504-KR-5R5C474-R</t>
  </si>
  <si>
    <t>504-KR-5R5C474-R, Tariff</t>
  </si>
  <si>
    <t>Mouser Shipping</t>
  </si>
  <si>
    <t>Product Item</t>
  </si>
  <si>
    <t>PCB Manufacturing / Parts / Assemble</t>
  </si>
  <si>
    <t>RS-422 Transceiver, Tariff</t>
  </si>
  <si>
    <t>Reference</t>
  </si>
  <si>
    <t>Digi-key Purchases</t>
  </si>
  <si>
    <t>CONN HEADER VERT 6POS 2.54MM</t>
  </si>
  <si>
    <t>Various Headers</t>
  </si>
  <si>
    <t>5 /Brd.</t>
  </si>
  <si>
    <t>Mouser Purchases</t>
  </si>
  <si>
    <t>Digi-key Shipping</t>
  </si>
  <si>
    <t>Amazon Purchases</t>
  </si>
  <si>
    <t>Amazon</t>
  </si>
  <si>
    <t>8 / Brd.</t>
  </si>
  <si>
    <t>Adafruit Purchases</t>
  </si>
  <si>
    <t>Amazon Shipping</t>
  </si>
  <si>
    <t>Adafruit</t>
  </si>
  <si>
    <t>FTDI Friend with Micro USB Port + extras - v3 PID: 284</t>
  </si>
  <si>
    <t>Programmer</t>
  </si>
  <si>
    <t>Adafruit Shipping</t>
  </si>
  <si>
    <t>?</t>
  </si>
  <si>
    <t>Screws</t>
  </si>
  <si>
    <t>M3 x 4mm Hex Socket Head Cap Bolt, SS</t>
  </si>
  <si>
    <t>4 /Board</t>
  </si>
  <si>
    <t>Packaging Fee</t>
  </si>
  <si>
    <t>Actual assembly of 5 boards (SMD Only)</t>
  </si>
  <si>
    <t>Refund</t>
  </si>
  <si>
    <t>X-ray inspection</t>
  </si>
  <si>
    <t>Advance Options</t>
  </si>
  <si>
    <t>Cleaning of Boards</t>
  </si>
  <si>
    <t xml:space="preserve"> +7.84 = </t>
  </si>
  <si>
    <t>Alternat part selection (out of stock)</t>
  </si>
  <si>
    <t xml:space="preserve">Sub Total </t>
  </si>
  <si>
    <t>Sub Total Sum</t>
  </si>
  <si>
    <t>Supply Development cost</t>
  </si>
  <si>
    <t>Import Tax / Customs</t>
  </si>
  <si>
    <t>Delivery/Tarrifs</t>
  </si>
  <si>
    <t>Extended Comp Cost</t>
  </si>
  <si>
    <t>Basic Component Cost</t>
  </si>
  <si>
    <t>Board load/setup fixed cost</t>
  </si>
  <si>
    <t>(at 20 units/order)</t>
  </si>
  <si>
    <t>(at 50 units/order)</t>
  </si>
  <si>
    <t>Manufacturing</t>
  </si>
  <si>
    <t>Fixed Cost Per Order</t>
  </si>
  <si>
    <t>PnP Setup Fees</t>
  </si>
  <si>
    <t>Cost to mount components on PnP ($1.50 ea.)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</si>
</sst>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&quot;$&quot;#,##0.0000_);[Red]\(&quot;$&quot;#,##0.0000\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9" fontId="2" fillId="0" borderId="0" xfId="0" applyNumberFormat="1" applyFont="1"/>
    <xf numFmtId="39" fontId="0" fillId="0" borderId="0" xfId="0" applyNumberFormat="1"/>
    <xf numFmtId="39" fontId="2" fillId="0" borderId="1" xfId="0" applyNumberFormat="1" applyFont="1" applyBorder="1"/>
    <xf numFmtId="39" fontId="0" fillId="2" borderId="0" xfId="0" applyNumberFormat="1" applyFill="1"/>
    <xf numFmtId="16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/>
    <xf numFmtId="165" fontId="0" fillId="2" borderId="0" xfId="0" applyNumberFormat="1" applyFill="1"/>
    <xf numFmtId="0" fontId="0" fillId="0" borderId="0" xfId="0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39" fontId="2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39" fontId="0" fillId="3" borderId="0" xfId="0" applyNumberFormat="1" applyFill="1"/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609599</xdr:colOff>
      <xdr:row>1</xdr:row>
      <xdr:rowOff>190499</xdr:rowOff>
    </xdr:from>
    <xdr:to>
      <xdr:col>18</xdr:col>
      <xdr:colOff>161924</xdr:colOff>
      <xdr:row>33</xdr:row>
      <xdr:rowOff>14880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E203EF5-14BB-5305-74A2-1A2EA7EDB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599" y="380999"/>
          <a:ext cx="10525125" cy="5920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1</xdr:row>
      <xdr:rowOff>9523</xdr:rowOff>
    </xdr:from>
    <xdr:to>
      <xdr:col>26</xdr:col>
      <xdr:colOff>588920</xdr:colOff>
      <xdr:row>28</xdr:row>
      <xdr:rowOff>180974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7E25224-8829-37A1-403E-6CCECB414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" y="200023"/>
          <a:ext cx="15886070" cy="53149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57DD7-9D19-47DE-9C7F-41DE9A09B715}">
  <dimension ref="A1:O49"/>
  <sheetViews>
    <sheetView tabSelected="1" zoomScale="120" zoomScaleNormal="120" workbookViewId="0">
      <selection activeCell="G41" sqref="G41"/>
    </sheetView>
  </sheetViews>
  <sheetFormatPr baseColWidth="10" defaultColWidth="8.83203125" defaultRowHeight="15" x14ac:dyDescent="0.2"/>
  <cols>
    <col min="1" max="1" width="15.6640625" customWidth="1"/>
    <col min="2" max="2" width="19.5" bestFit="1" customWidth="1"/>
    <col min="3" max="3" width="36.6640625" customWidth="1"/>
    <col min="4" max="4" width="8.5" customWidth="1"/>
    <col min="5" max="5" width="8.6640625" bestFit="1" customWidth="1"/>
    <col min="6" max="6" width="12.5" customWidth="1"/>
    <col min="7" max="7" width="9.6640625" bestFit="1" customWidth="1"/>
    <col min="8" max="8" width="17.33203125" bestFit="1" customWidth="1"/>
    <col min="9" max="9" width="17.33203125" customWidth="1"/>
    <col min="10" max="10" width="22" customWidth="1"/>
  </cols>
  <sheetData>
    <row r="1" spans="1:10" x14ac:dyDescent="0.2">
      <c r="H1" s="21" t="s">
        <v>297</v>
      </c>
      <c r="I1" s="21"/>
    </row>
    <row r="2" spans="1:10" ht="16" x14ac:dyDescent="0.2">
      <c r="A2" s="11" t="s">
        <v>255</v>
      </c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296</v>
      </c>
      <c r="I2" s="2" t="s">
        <v>290</v>
      </c>
      <c r="J2" s="14" t="s">
        <v>250</v>
      </c>
    </row>
    <row r="3" spans="1:10" x14ac:dyDescent="0.2">
      <c r="A3" s="18" t="s">
        <v>256</v>
      </c>
      <c r="B3" t="s">
        <v>6</v>
      </c>
      <c r="C3" t="s">
        <v>20</v>
      </c>
      <c r="D3" t="s">
        <v>32</v>
      </c>
      <c r="E3">
        <v>5</v>
      </c>
      <c r="F3" s="3">
        <v>3</v>
      </c>
      <c r="G3" s="3">
        <f>F3/E3</f>
        <v>0.6</v>
      </c>
      <c r="H3" s="3"/>
      <c r="I3" s="3"/>
    </row>
    <row r="4" spans="1:10" x14ac:dyDescent="0.2">
      <c r="A4" s="18"/>
      <c r="B4" t="s">
        <v>7</v>
      </c>
      <c r="C4" t="s">
        <v>21</v>
      </c>
      <c r="D4" t="s">
        <v>32</v>
      </c>
      <c r="E4" t="s">
        <v>33</v>
      </c>
      <c r="F4" s="3">
        <v>0</v>
      </c>
      <c r="G4" s="3"/>
      <c r="H4" s="3">
        <f>F4</f>
        <v>0</v>
      </c>
      <c r="I4" s="3"/>
    </row>
    <row r="5" spans="1:10" x14ac:dyDescent="0.2">
      <c r="A5" s="18"/>
      <c r="B5" t="s">
        <v>8</v>
      </c>
      <c r="C5" t="s">
        <v>22</v>
      </c>
      <c r="D5" t="s">
        <v>32</v>
      </c>
      <c r="E5" t="s">
        <v>33</v>
      </c>
      <c r="F5" s="3">
        <v>4</v>
      </c>
      <c r="G5" s="3"/>
      <c r="H5" s="3">
        <f t="shared" ref="H5:H8" si="0">F5</f>
        <v>4</v>
      </c>
      <c r="I5" s="3"/>
    </row>
    <row r="6" spans="1:10" x14ac:dyDescent="0.2">
      <c r="A6" s="18"/>
      <c r="B6" t="s">
        <v>9</v>
      </c>
      <c r="C6" t="s">
        <v>23</v>
      </c>
      <c r="D6" t="s">
        <v>32</v>
      </c>
      <c r="E6" t="s">
        <v>33</v>
      </c>
      <c r="F6" s="3">
        <v>0</v>
      </c>
      <c r="G6" s="3"/>
      <c r="H6" s="3">
        <f t="shared" si="0"/>
        <v>0</v>
      </c>
      <c r="I6" s="3"/>
    </row>
    <row r="7" spans="1:10" x14ac:dyDescent="0.2">
      <c r="A7" s="18"/>
      <c r="B7" t="s">
        <v>10</v>
      </c>
      <c r="C7" t="s">
        <v>293</v>
      </c>
      <c r="D7" t="s">
        <v>32</v>
      </c>
      <c r="E7" t="s">
        <v>33</v>
      </c>
      <c r="F7" s="3">
        <v>25</v>
      </c>
      <c r="G7" s="3"/>
      <c r="H7" s="3">
        <f t="shared" si="0"/>
        <v>25</v>
      </c>
      <c r="I7" s="3"/>
    </row>
    <row r="8" spans="1:10" x14ac:dyDescent="0.2">
      <c r="A8" s="18"/>
      <c r="B8" t="s">
        <v>11</v>
      </c>
      <c r="C8" t="s">
        <v>24</v>
      </c>
      <c r="D8" t="s">
        <v>32</v>
      </c>
      <c r="E8" t="s">
        <v>33</v>
      </c>
      <c r="F8" s="3">
        <v>7.86</v>
      </c>
      <c r="G8" s="3"/>
      <c r="H8" s="3">
        <f t="shared" si="0"/>
        <v>7.86</v>
      </c>
      <c r="I8" s="3"/>
    </row>
    <row r="9" spans="1:10" ht="15" customHeight="1" x14ac:dyDescent="0.2">
      <c r="A9" s="18"/>
      <c r="B9" t="s">
        <v>249</v>
      </c>
      <c r="C9" t="s">
        <v>25</v>
      </c>
      <c r="D9" t="s">
        <v>32</v>
      </c>
      <c r="E9">
        <v>5</v>
      </c>
      <c r="F9" s="3">
        <v>47.66</v>
      </c>
      <c r="G9" s="3">
        <f>F9/E9</f>
        <v>9.532</v>
      </c>
      <c r="H9" s="3"/>
      <c r="I9" s="3"/>
      <c r="J9" s="7" t="s">
        <v>251</v>
      </c>
    </row>
    <row r="10" spans="1:10" x14ac:dyDescent="0.2">
      <c r="A10" s="18"/>
      <c r="B10" t="s">
        <v>298</v>
      </c>
      <c r="C10" t="s">
        <v>299</v>
      </c>
      <c r="D10" t="s">
        <v>32</v>
      </c>
      <c r="E10">
        <v>37</v>
      </c>
      <c r="F10" s="3">
        <v>55.5</v>
      </c>
      <c r="G10" s="3"/>
      <c r="H10" s="3">
        <f>F10</f>
        <v>55.5</v>
      </c>
      <c r="I10" s="3"/>
    </row>
    <row r="11" spans="1:10" x14ac:dyDescent="0.2">
      <c r="A11" s="18"/>
      <c r="B11" t="s">
        <v>12</v>
      </c>
      <c r="C11" t="s">
        <v>279</v>
      </c>
      <c r="D11" t="s">
        <v>32</v>
      </c>
      <c r="E11">
        <v>5</v>
      </c>
      <c r="F11" s="3">
        <v>3.04</v>
      </c>
      <c r="G11" s="3">
        <f t="shared" ref="G11" si="1">F11/E11</f>
        <v>0.60799999999999998</v>
      </c>
      <c r="H11" s="3"/>
      <c r="I11" s="3"/>
    </row>
    <row r="12" spans="1:10" x14ac:dyDescent="0.2">
      <c r="A12" s="18"/>
      <c r="B12" t="s">
        <v>278</v>
      </c>
      <c r="C12" t="s">
        <v>278</v>
      </c>
      <c r="D12" t="s">
        <v>32</v>
      </c>
      <c r="E12" t="s">
        <v>33</v>
      </c>
      <c r="F12" s="3">
        <v>0.47</v>
      </c>
      <c r="G12" s="3"/>
      <c r="H12" s="3">
        <f>F12</f>
        <v>0.47</v>
      </c>
      <c r="I12" s="3"/>
    </row>
    <row r="13" spans="1:10" x14ac:dyDescent="0.2">
      <c r="A13" s="18"/>
      <c r="B13" t="s">
        <v>282</v>
      </c>
      <c r="C13" t="s">
        <v>283</v>
      </c>
      <c r="D13" t="s">
        <v>32</v>
      </c>
      <c r="E13" t="s">
        <v>33</v>
      </c>
      <c r="F13" s="3">
        <v>0.79</v>
      </c>
      <c r="G13" s="3"/>
      <c r="H13" s="3">
        <f>F13</f>
        <v>0.79</v>
      </c>
      <c r="I13" s="3"/>
    </row>
    <row r="14" spans="1:10" x14ac:dyDescent="0.2">
      <c r="A14" s="18"/>
      <c r="B14" t="s">
        <v>281</v>
      </c>
      <c r="C14" t="s">
        <v>281</v>
      </c>
      <c r="D14" t="s">
        <v>32</v>
      </c>
      <c r="E14" t="s">
        <v>33</v>
      </c>
      <c r="F14" s="3">
        <v>7.85</v>
      </c>
      <c r="G14" s="3"/>
      <c r="H14" s="3">
        <f>F14</f>
        <v>7.85</v>
      </c>
      <c r="I14" s="3"/>
    </row>
    <row r="15" spans="1:10" x14ac:dyDescent="0.2">
      <c r="A15" s="18"/>
      <c r="B15" t="s">
        <v>280</v>
      </c>
      <c r="C15" t="s">
        <v>285</v>
      </c>
      <c r="D15" t="s">
        <v>32</v>
      </c>
      <c r="E15" t="s">
        <v>33</v>
      </c>
      <c r="F15" s="3">
        <v>-0.8</v>
      </c>
      <c r="G15" s="3"/>
      <c r="H15" s="3"/>
      <c r="I15" s="3"/>
    </row>
    <row r="16" spans="1:10" x14ac:dyDescent="0.2">
      <c r="A16" s="18"/>
      <c r="B16" t="s">
        <v>14</v>
      </c>
      <c r="C16" t="s">
        <v>27</v>
      </c>
      <c r="D16" t="s">
        <v>32</v>
      </c>
      <c r="E16" t="s">
        <v>33</v>
      </c>
      <c r="F16" s="3">
        <v>-9</v>
      </c>
      <c r="G16" s="3"/>
      <c r="H16" s="3"/>
      <c r="I16" s="3"/>
    </row>
    <row r="17" spans="1:12" x14ac:dyDescent="0.2">
      <c r="A17" s="18"/>
      <c r="F17" s="3"/>
      <c r="G17" s="3"/>
      <c r="H17" s="3"/>
      <c r="I17" s="3"/>
    </row>
    <row r="18" spans="1:12" x14ac:dyDescent="0.2">
      <c r="A18" s="18"/>
      <c r="B18" t="s">
        <v>13</v>
      </c>
      <c r="C18" t="s">
        <v>26</v>
      </c>
      <c r="D18" t="s">
        <v>32</v>
      </c>
      <c r="E18">
        <v>5</v>
      </c>
      <c r="F18" s="3">
        <v>50.64</v>
      </c>
      <c r="G18" s="3"/>
      <c r="H18" s="3"/>
      <c r="I18" s="3">
        <f>F18</f>
        <v>50.64</v>
      </c>
    </row>
    <row r="19" spans="1:12" x14ac:dyDescent="0.2">
      <c r="A19" s="18"/>
      <c r="B19" t="s">
        <v>40</v>
      </c>
      <c r="C19" t="s">
        <v>289</v>
      </c>
      <c r="D19" t="s">
        <v>32</v>
      </c>
      <c r="E19">
        <v>5</v>
      </c>
      <c r="F19" s="3">
        <v>80.400000000000006</v>
      </c>
      <c r="G19" s="3"/>
      <c r="H19" s="3"/>
      <c r="I19" s="3">
        <f>F19</f>
        <v>80.400000000000006</v>
      </c>
    </row>
    <row r="20" spans="1:12" x14ac:dyDescent="0.2">
      <c r="F20" s="3"/>
      <c r="G20" s="3"/>
      <c r="H20" s="3"/>
      <c r="I20" s="3"/>
      <c r="K20" t="s">
        <v>286</v>
      </c>
      <c r="L20" s="3">
        <f>SUM(F3:F19)</f>
        <v>276.40999999999997</v>
      </c>
    </row>
    <row r="21" spans="1:12" ht="26" customHeight="1" x14ac:dyDescent="0.2">
      <c r="A21" s="10" t="s">
        <v>263</v>
      </c>
      <c r="B21" t="s">
        <v>16</v>
      </c>
      <c r="C21" t="s">
        <v>252</v>
      </c>
      <c r="D21" t="s">
        <v>35</v>
      </c>
      <c r="E21">
        <v>10</v>
      </c>
      <c r="F21" s="3">
        <v>41.4</v>
      </c>
      <c r="G21" s="3">
        <f t="shared" ref="G21:G38" si="2">F21/E21</f>
        <v>4.1399999999999997</v>
      </c>
      <c r="H21" s="3"/>
      <c r="I21" s="3"/>
    </row>
    <row r="22" spans="1:12" x14ac:dyDescent="0.2">
      <c r="C22" s="15" t="s">
        <v>253</v>
      </c>
      <c r="E22">
        <v>10</v>
      </c>
      <c r="F22" s="3">
        <v>22.8</v>
      </c>
      <c r="G22" s="3"/>
      <c r="H22" s="3"/>
      <c r="I22" s="3">
        <f>F22/E22</f>
        <v>2.2800000000000002</v>
      </c>
    </row>
    <row r="23" spans="1:12" x14ac:dyDescent="0.2">
      <c r="B23" t="s">
        <v>17</v>
      </c>
      <c r="C23" t="s">
        <v>29</v>
      </c>
      <c r="D23" t="s">
        <v>35</v>
      </c>
      <c r="E23">
        <v>10</v>
      </c>
      <c r="F23" s="3">
        <v>43.1</v>
      </c>
      <c r="G23" s="3">
        <f t="shared" si="2"/>
        <v>4.3100000000000005</v>
      </c>
      <c r="H23" s="3"/>
      <c r="I23" s="3"/>
    </row>
    <row r="24" spans="1:12" x14ac:dyDescent="0.2">
      <c r="C24" s="15" t="s">
        <v>257</v>
      </c>
      <c r="E24">
        <v>10</v>
      </c>
      <c r="F24" s="3">
        <v>4.3099999999999996</v>
      </c>
      <c r="G24" s="3"/>
      <c r="H24" s="3"/>
      <c r="I24" s="3">
        <f>F24/E24</f>
        <v>0.43099999999999994</v>
      </c>
    </row>
    <row r="25" spans="1:12" x14ac:dyDescent="0.2">
      <c r="C25" s="15" t="s">
        <v>254</v>
      </c>
      <c r="E25" t="s">
        <v>33</v>
      </c>
      <c r="F25" s="3">
        <v>7.99</v>
      </c>
      <c r="G25" s="3"/>
      <c r="H25" s="3"/>
      <c r="I25" s="3">
        <f>F25</f>
        <v>7.99</v>
      </c>
    </row>
    <row r="26" spans="1:12" x14ac:dyDescent="0.2">
      <c r="F26" s="3"/>
      <c r="G26" s="3"/>
      <c r="H26" s="3"/>
      <c r="I26" s="3"/>
      <c r="K26" t="s">
        <v>286</v>
      </c>
      <c r="L26" s="3">
        <f>SUM(F21:F25)</f>
        <v>119.60000000000001</v>
      </c>
    </row>
    <row r="27" spans="1:12" ht="16" x14ac:dyDescent="0.2">
      <c r="A27" s="10" t="s">
        <v>259</v>
      </c>
      <c r="B27" t="s">
        <v>15</v>
      </c>
      <c r="C27" t="s">
        <v>28</v>
      </c>
      <c r="D27" t="s">
        <v>34</v>
      </c>
      <c r="E27">
        <v>10</v>
      </c>
      <c r="F27" s="3">
        <v>121.23</v>
      </c>
      <c r="G27" s="3">
        <f>F27/E27</f>
        <v>12.123000000000001</v>
      </c>
      <c r="H27" s="3"/>
      <c r="I27" s="3"/>
    </row>
    <row r="28" spans="1:12" x14ac:dyDescent="0.2">
      <c r="B28" t="s">
        <v>18</v>
      </c>
      <c r="C28" t="s">
        <v>30</v>
      </c>
      <c r="D28" t="s">
        <v>34</v>
      </c>
      <c r="E28">
        <v>10</v>
      </c>
      <c r="F28" s="3">
        <v>18.25</v>
      </c>
      <c r="G28" s="3">
        <f>F28/E28</f>
        <v>1.825</v>
      </c>
      <c r="H28" s="3"/>
      <c r="I28" s="3"/>
    </row>
    <row r="29" spans="1:12" x14ac:dyDescent="0.2">
      <c r="B29" t="s">
        <v>261</v>
      </c>
      <c r="C29" t="s">
        <v>260</v>
      </c>
      <c r="D29" t="s">
        <v>34</v>
      </c>
      <c r="E29">
        <v>25</v>
      </c>
      <c r="F29" s="3">
        <v>5.56</v>
      </c>
      <c r="G29" s="3">
        <f>F29/E29</f>
        <v>0.22239999999999999</v>
      </c>
      <c r="H29" s="3"/>
      <c r="I29" s="3"/>
      <c r="J29" t="s">
        <v>262</v>
      </c>
    </row>
    <row r="30" spans="1:12" x14ac:dyDescent="0.2">
      <c r="C30" s="15" t="s">
        <v>264</v>
      </c>
      <c r="F30" s="3">
        <v>6.99</v>
      </c>
      <c r="G30" s="3"/>
      <c r="H30" s="3"/>
      <c r="I30" s="3">
        <f>F30</f>
        <v>6.99</v>
      </c>
    </row>
    <row r="31" spans="1:12" x14ac:dyDescent="0.2">
      <c r="F31" s="3"/>
      <c r="G31" s="3"/>
      <c r="H31" s="3"/>
      <c r="I31" s="3"/>
      <c r="K31" t="s">
        <v>286</v>
      </c>
      <c r="L31" s="3">
        <f>SUM(F27:F30)</f>
        <v>152.03000000000003</v>
      </c>
    </row>
    <row r="32" spans="1:12" x14ac:dyDescent="0.2">
      <c r="F32" s="3"/>
      <c r="G32" s="3"/>
      <c r="H32" s="3"/>
      <c r="I32" s="3"/>
    </row>
    <row r="33" spans="1:12" ht="16" x14ac:dyDescent="0.2">
      <c r="A33" s="10" t="s">
        <v>265</v>
      </c>
      <c r="F33" s="3"/>
      <c r="G33" s="3"/>
      <c r="H33" s="3"/>
      <c r="I33" s="3"/>
    </row>
    <row r="34" spans="1:12" x14ac:dyDescent="0.2">
      <c r="B34" t="s">
        <v>39</v>
      </c>
      <c r="C34" t="s">
        <v>38</v>
      </c>
      <c r="D34" t="s">
        <v>34</v>
      </c>
      <c r="E34">
        <v>10</v>
      </c>
      <c r="F34" s="3">
        <v>39.979999999999997</v>
      </c>
      <c r="G34" s="3">
        <f>F34/E34</f>
        <v>3.9979999999999998</v>
      </c>
      <c r="H34" s="3"/>
      <c r="I34" s="3"/>
    </row>
    <row r="35" spans="1:12" x14ac:dyDescent="0.2">
      <c r="F35" s="3"/>
      <c r="G35" s="3"/>
      <c r="H35" s="3"/>
      <c r="I35" s="3"/>
      <c r="J35" t="s">
        <v>267</v>
      </c>
    </row>
    <row r="36" spans="1:12" x14ac:dyDescent="0.2">
      <c r="C36" s="15" t="s">
        <v>269</v>
      </c>
      <c r="F36" s="3">
        <v>0</v>
      </c>
      <c r="G36" s="3">
        <v>0</v>
      </c>
      <c r="H36" s="3"/>
      <c r="I36" s="3"/>
    </row>
    <row r="37" spans="1:12" x14ac:dyDescent="0.2">
      <c r="F37" s="3"/>
      <c r="G37" s="3"/>
      <c r="H37" s="3"/>
      <c r="I37" s="3"/>
      <c r="K37" t="s">
        <v>286</v>
      </c>
      <c r="L37" s="3">
        <f>SUM(F33:F36)</f>
        <v>39.979999999999997</v>
      </c>
    </row>
    <row r="38" spans="1:12" x14ac:dyDescent="0.2">
      <c r="B38" t="s">
        <v>19</v>
      </c>
      <c r="C38" t="s">
        <v>31</v>
      </c>
      <c r="D38" t="s">
        <v>36</v>
      </c>
      <c r="E38">
        <v>1</v>
      </c>
      <c r="F38" s="5">
        <v>3.6</v>
      </c>
      <c r="G38" s="5">
        <f t="shared" si="2"/>
        <v>3.6</v>
      </c>
      <c r="H38" s="3"/>
      <c r="I38" s="3"/>
    </row>
    <row r="39" spans="1:12" ht="16" thickBot="1" x14ac:dyDescent="0.25">
      <c r="B39" t="s">
        <v>275</v>
      </c>
      <c r="C39" t="s">
        <v>276</v>
      </c>
      <c r="D39" t="s">
        <v>266</v>
      </c>
      <c r="E39">
        <v>120</v>
      </c>
      <c r="F39" s="16">
        <v>7.99</v>
      </c>
      <c r="G39" s="16">
        <f>(F39/E39)*4</f>
        <v>0.26633333333333337</v>
      </c>
      <c r="H39" s="3"/>
      <c r="I39" s="3"/>
      <c r="J39" t="s">
        <v>277</v>
      </c>
    </row>
    <row r="40" spans="1:12" ht="16" x14ac:dyDescent="0.2">
      <c r="F40" s="4" t="s">
        <v>37</v>
      </c>
      <c r="G40" s="4">
        <f>SUM(G3:G39)</f>
        <v>41.224733333333333</v>
      </c>
      <c r="H40" s="4">
        <f>SUM(H3:H39)</f>
        <v>101.47</v>
      </c>
      <c r="I40" s="4">
        <f>SUM(I3:I39)</f>
        <v>148.73100000000005</v>
      </c>
      <c r="K40" t="s">
        <v>286</v>
      </c>
      <c r="L40" s="3">
        <f>SUM(F38:F39)</f>
        <v>11.59</v>
      </c>
    </row>
    <row r="41" spans="1:12" ht="16" x14ac:dyDescent="0.2">
      <c r="F41" s="2" t="s">
        <v>5</v>
      </c>
      <c r="G41" s="2">
        <f>G40+H40/$E$3 + I40/$E$3</f>
        <v>91.264933333333346</v>
      </c>
      <c r="H41" s="3" t="s">
        <v>41</v>
      </c>
      <c r="I41" s="3"/>
    </row>
    <row r="42" spans="1:12" ht="16" x14ac:dyDescent="0.2">
      <c r="F42" s="2"/>
      <c r="G42" s="2">
        <f>G40+H40/20+I40/20</f>
        <v>53.73478333333334</v>
      </c>
      <c r="H42" s="3" t="s">
        <v>294</v>
      </c>
      <c r="I42" s="3"/>
    </row>
    <row r="43" spans="1:12" ht="16" x14ac:dyDescent="0.2">
      <c r="F43" s="2"/>
      <c r="G43" s="2">
        <f>G40+H40/50+I40/50</f>
        <v>46.228753333333337</v>
      </c>
      <c r="H43" s="3" t="s">
        <v>295</v>
      </c>
      <c r="I43" s="3"/>
    </row>
    <row r="45" spans="1:12" ht="32" x14ac:dyDescent="0.2">
      <c r="A45" s="10" t="s">
        <v>268</v>
      </c>
      <c r="B45" t="s">
        <v>272</v>
      </c>
      <c r="C45" s="7" t="s">
        <v>271</v>
      </c>
      <c r="D45" t="s">
        <v>270</v>
      </c>
      <c r="E45">
        <v>1</v>
      </c>
      <c r="F45" s="3">
        <v>14.75</v>
      </c>
      <c r="G45" s="3">
        <f>F45/E45</f>
        <v>14.75</v>
      </c>
    </row>
    <row r="46" spans="1:12" x14ac:dyDescent="0.2">
      <c r="C46" s="15" t="s">
        <v>273</v>
      </c>
      <c r="F46" t="s">
        <v>274</v>
      </c>
      <c r="G46" t="s">
        <v>274</v>
      </c>
    </row>
    <row r="47" spans="1:12" x14ac:dyDescent="0.2">
      <c r="K47" t="s">
        <v>286</v>
      </c>
      <c r="L47" s="3">
        <f>SUM(F45:F46)</f>
        <v>14.75</v>
      </c>
    </row>
    <row r="49" spans="10:15" x14ac:dyDescent="0.2">
      <c r="J49" s="19" t="s">
        <v>287</v>
      </c>
      <c r="K49" s="19"/>
      <c r="L49" s="3">
        <f>SUM(L20:L47)</f>
        <v>614.36</v>
      </c>
      <c r="M49" s="19" t="s">
        <v>288</v>
      </c>
      <c r="N49" s="19"/>
      <c r="O49" s="19"/>
    </row>
  </sheetData>
  <mergeCells count="4">
    <mergeCell ref="A3:A19"/>
    <mergeCell ref="J49:K49"/>
    <mergeCell ref="M49:O49"/>
    <mergeCell ref="H1:I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34FB3-1030-4C13-A3BA-A753EFD4EF84}">
  <dimension ref="A1"/>
  <sheetViews>
    <sheetView workbookViewId="0">
      <selection activeCell="V30" sqref="V30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1C196-7B37-46C3-8A79-03F37D3ECE48}">
  <dimension ref="A1"/>
  <sheetViews>
    <sheetView workbookViewId="0">
      <selection activeCell="G32" sqref="G32"/>
    </sheetView>
  </sheetViews>
  <sheetFormatPr baseColWidth="10" defaultColWidth="8.83203125" defaultRowHeight="1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13C41-01DB-48C9-8157-1046AD1E1AEF}">
  <dimension ref="A1:M48"/>
  <sheetViews>
    <sheetView topLeftCell="A8" workbookViewId="0">
      <selection activeCell="M46" sqref="M46"/>
    </sheetView>
  </sheetViews>
  <sheetFormatPr baseColWidth="10" defaultColWidth="8.83203125" defaultRowHeight="15" x14ac:dyDescent="0.2"/>
  <cols>
    <col min="1" max="1" width="33.33203125" customWidth="1"/>
    <col min="2" max="2" width="20.6640625" customWidth="1"/>
    <col min="3" max="3" width="22.6640625" customWidth="1"/>
    <col min="4" max="4" width="23.33203125" customWidth="1"/>
    <col min="5" max="5" width="9.83203125" customWidth="1"/>
    <col min="6" max="6" width="66.5" customWidth="1"/>
    <col min="7" max="7" width="9.6640625" customWidth="1"/>
    <col min="10" max="10" width="11" style="8" customWidth="1"/>
  </cols>
  <sheetData>
    <row r="1" spans="1:12" x14ac:dyDescent="0.2">
      <c r="A1" t="s">
        <v>42</v>
      </c>
    </row>
    <row r="2" spans="1:12" x14ac:dyDescent="0.2">
      <c r="A2" t="s">
        <v>43</v>
      </c>
      <c r="B2">
        <v>37</v>
      </c>
    </row>
    <row r="3" spans="1:12" x14ac:dyDescent="0.2">
      <c r="A3" t="s">
        <v>44</v>
      </c>
      <c r="B3">
        <v>37</v>
      </c>
    </row>
    <row r="5" spans="1:12" x14ac:dyDescent="0.2">
      <c r="A5" t="s">
        <v>45</v>
      </c>
    </row>
    <row r="6" spans="1:12" x14ac:dyDescent="0.2">
      <c r="A6" t="s">
        <v>46</v>
      </c>
    </row>
    <row r="7" spans="1:12" ht="32" x14ac:dyDescent="0.2">
      <c r="A7" s="11" t="s">
        <v>258</v>
      </c>
      <c r="B7" s="11" t="s">
        <v>241</v>
      </c>
      <c r="C7" s="11" t="s">
        <v>242</v>
      </c>
      <c r="D7" s="11" t="s">
        <v>243</v>
      </c>
      <c r="E7" s="11" t="s">
        <v>246</v>
      </c>
      <c r="F7" s="11" t="s">
        <v>1</v>
      </c>
      <c r="G7" s="11" t="s">
        <v>244</v>
      </c>
      <c r="H7" s="12" t="s">
        <v>245</v>
      </c>
      <c r="I7" s="12" t="s">
        <v>247</v>
      </c>
      <c r="J7" s="13" t="s">
        <v>248</v>
      </c>
      <c r="K7" t="s">
        <v>291</v>
      </c>
      <c r="L7" t="s">
        <v>292</v>
      </c>
    </row>
    <row r="8" spans="1:12" x14ac:dyDescent="0.2">
      <c r="A8" t="s">
        <v>47</v>
      </c>
      <c r="B8" t="s">
        <v>48</v>
      </c>
      <c r="C8" t="s">
        <v>49</v>
      </c>
      <c r="D8" t="s">
        <v>50</v>
      </c>
      <c r="E8" t="s">
        <v>51</v>
      </c>
      <c r="F8" t="s">
        <v>52</v>
      </c>
      <c r="G8">
        <v>50</v>
      </c>
      <c r="H8" t="s">
        <v>32</v>
      </c>
      <c r="I8" t="s">
        <v>53</v>
      </c>
      <c r="J8" s="8">
        <v>0.22</v>
      </c>
      <c r="K8">
        <f t="shared" ref="K8:L13" si="0">IF(I8="Extended",J8,0)</f>
        <v>0</v>
      </c>
      <c r="L8">
        <f>IF(I8="Basic",J8,0)</f>
        <v>0.22</v>
      </c>
    </row>
    <row r="9" spans="1:12" x14ac:dyDescent="0.2">
      <c r="A9" t="s">
        <v>54</v>
      </c>
      <c r="B9" t="s">
        <v>55</v>
      </c>
      <c r="C9" t="s">
        <v>56</v>
      </c>
      <c r="D9" t="s">
        <v>57</v>
      </c>
      <c r="E9" t="s">
        <v>58</v>
      </c>
      <c r="F9" t="s">
        <v>59</v>
      </c>
      <c r="G9">
        <v>5</v>
      </c>
      <c r="H9" t="s">
        <v>32</v>
      </c>
      <c r="I9" t="s">
        <v>53</v>
      </c>
      <c r="J9" s="8">
        <v>0.16350000000000001</v>
      </c>
      <c r="K9">
        <f t="shared" si="0"/>
        <v>0</v>
      </c>
      <c r="L9">
        <f t="shared" ref="L9:L44" si="1">IF(I9="Basic",J9,0)</f>
        <v>0.16350000000000001</v>
      </c>
    </row>
    <row r="10" spans="1:12" x14ac:dyDescent="0.2">
      <c r="A10" t="s">
        <v>60</v>
      </c>
      <c r="B10" t="s">
        <v>61</v>
      </c>
      <c r="C10" t="s">
        <v>62</v>
      </c>
      <c r="D10" t="s">
        <v>63</v>
      </c>
      <c r="E10" t="s">
        <v>64</v>
      </c>
      <c r="F10" t="s">
        <v>65</v>
      </c>
      <c r="G10">
        <v>5</v>
      </c>
      <c r="H10" t="s">
        <v>32</v>
      </c>
      <c r="I10" t="s">
        <v>53</v>
      </c>
      <c r="J10" s="8">
        <v>2.5499999999999998E-2</v>
      </c>
      <c r="K10">
        <f t="shared" si="0"/>
        <v>0</v>
      </c>
      <c r="L10">
        <f t="shared" si="1"/>
        <v>2.5499999999999998E-2</v>
      </c>
    </row>
    <row r="11" spans="1:12" x14ac:dyDescent="0.2">
      <c r="A11" t="s">
        <v>66</v>
      </c>
      <c r="B11" t="s">
        <v>55</v>
      </c>
      <c r="C11" t="s">
        <v>49</v>
      </c>
      <c r="D11" t="s">
        <v>67</v>
      </c>
      <c r="E11" t="s">
        <v>68</v>
      </c>
      <c r="F11" t="s">
        <v>69</v>
      </c>
      <c r="G11">
        <v>20</v>
      </c>
      <c r="H11" t="s">
        <v>32</v>
      </c>
      <c r="I11" t="s">
        <v>53</v>
      </c>
      <c r="J11" s="8">
        <v>1.248</v>
      </c>
      <c r="K11">
        <f t="shared" si="0"/>
        <v>0</v>
      </c>
      <c r="L11">
        <f t="shared" si="1"/>
        <v>1.248</v>
      </c>
    </row>
    <row r="12" spans="1:12" x14ac:dyDescent="0.2">
      <c r="A12" t="s">
        <v>70</v>
      </c>
      <c r="B12" t="s">
        <v>71</v>
      </c>
      <c r="C12" t="s">
        <v>49</v>
      </c>
      <c r="D12" t="s">
        <v>72</v>
      </c>
      <c r="E12" t="s">
        <v>73</v>
      </c>
      <c r="F12" t="s">
        <v>74</v>
      </c>
      <c r="G12">
        <v>10</v>
      </c>
      <c r="H12" t="s">
        <v>32</v>
      </c>
      <c r="I12" t="s">
        <v>53</v>
      </c>
      <c r="J12" s="8">
        <v>8.8999999999999996E-2</v>
      </c>
      <c r="K12">
        <f t="shared" si="0"/>
        <v>0</v>
      </c>
      <c r="L12">
        <f t="shared" si="1"/>
        <v>8.8999999999999996E-2</v>
      </c>
    </row>
    <row r="13" spans="1:12" x14ac:dyDescent="0.2">
      <c r="A13" t="s">
        <v>75</v>
      </c>
      <c r="B13" t="s">
        <v>76</v>
      </c>
      <c r="C13" t="s">
        <v>77</v>
      </c>
      <c r="D13" t="s">
        <v>78</v>
      </c>
      <c r="E13" t="s">
        <v>79</v>
      </c>
      <c r="F13" t="s">
        <v>80</v>
      </c>
      <c r="G13">
        <v>10</v>
      </c>
      <c r="H13" t="s">
        <v>32</v>
      </c>
      <c r="I13" t="s">
        <v>53</v>
      </c>
      <c r="J13" s="8">
        <v>1.0999999999999999E-2</v>
      </c>
      <c r="K13">
        <f t="shared" si="0"/>
        <v>0</v>
      </c>
      <c r="L13">
        <f t="shared" si="1"/>
        <v>1.0999999999999999E-2</v>
      </c>
    </row>
    <row r="14" spans="1:12" x14ac:dyDescent="0.2">
      <c r="A14" t="s">
        <v>81</v>
      </c>
      <c r="B14" t="s">
        <v>82</v>
      </c>
      <c r="C14" t="s">
        <v>62</v>
      </c>
      <c r="D14" t="s">
        <v>83</v>
      </c>
      <c r="E14" t="s">
        <v>84</v>
      </c>
      <c r="F14" t="s">
        <v>85</v>
      </c>
      <c r="G14">
        <v>20</v>
      </c>
      <c r="H14" t="s">
        <v>32</v>
      </c>
      <c r="I14" t="s">
        <v>86</v>
      </c>
      <c r="J14" s="8">
        <v>0.312</v>
      </c>
      <c r="K14">
        <f>IF(I14="Extended",J14,0)</f>
        <v>0.312</v>
      </c>
      <c r="L14">
        <f t="shared" si="1"/>
        <v>0</v>
      </c>
    </row>
    <row r="15" spans="1:12" ht="32" x14ac:dyDescent="0.2">
      <c r="A15" t="s">
        <v>87</v>
      </c>
      <c r="B15" t="s">
        <v>88</v>
      </c>
      <c r="C15" t="s">
        <v>89</v>
      </c>
      <c r="D15" t="s">
        <v>88</v>
      </c>
      <c r="E15" t="s">
        <v>90</v>
      </c>
      <c r="F15" s="7" t="s">
        <v>91</v>
      </c>
      <c r="G15">
        <v>30</v>
      </c>
      <c r="H15" t="s">
        <v>32</v>
      </c>
      <c r="I15" t="s">
        <v>53</v>
      </c>
      <c r="J15" s="8">
        <v>0.44700000000000001</v>
      </c>
      <c r="K15">
        <f t="shared" ref="K15:K44" si="2">IF(I15="Extended",J15,0)</f>
        <v>0</v>
      </c>
      <c r="L15">
        <f t="shared" si="1"/>
        <v>0.44700000000000001</v>
      </c>
    </row>
    <row r="16" spans="1:12" ht="32" x14ac:dyDescent="0.2">
      <c r="A16" t="s">
        <v>92</v>
      </c>
      <c r="B16" t="s">
        <v>93</v>
      </c>
      <c r="C16" t="s">
        <v>94</v>
      </c>
      <c r="D16" t="s">
        <v>93</v>
      </c>
      <c r="E16" t="s">
        <v>95</v>
      </c>
      <c r="F16" s="7" t="s">
        <v>96</v>
      </c>
      <c r="G16">
        <v>7</v>
      </c>
      <c r="H16" t="s">
        <v>32</v>
      </c>
      <c r="I16" t="s">
        <v>86</v>
      </c>
      <c r="J16" s="8">
        <v>0.7329</v>
      </c>
      <c r="K16">
        <f t="shared" si="2"/>
        <v>0.7329</v>
      </c>
      <c r="L16">
        <f t="shared" si="1"/>
        <v>0</v>
      </c>
    </row>
    <row r="17" spans="1:12" ht="32" x14ac:dyDescent="0.2">
      <c r="A17" t="s">
        <v>97</v>
      </c>
      <c r="B17" t="s">
        <v>98</v>
      </c>
      <c r="C17" s="7" t="s">
        <v>99</v>
      </c>
      <c r="D17" t="s">
        <v>100</v>
      </c>
      <c r="E17" t="s">
        <v>101</v>
      </c>
      <c r="F17" s="7" t="s">
        <v>102</v>
      </c>
      <c r="G17">
        <v>5</v>
      </c>
      <c r="H17" t="s">
        <v>32</v>
      </c>
      <c r="I17" t="s">
        <v>86</v>
      </c>
      <c r="J17" s="8">
        <v>0.62949999999999995</v>
      </c>
      <c r="K17">
        <f t="shared" si="2"/>
        <v>0.62949999999999995</v>
      </c>
      <c r="L17">
        <f t="shared" si="1"/>
        <v>0</v>
      </c>
    </row>
    <row r="18" spans="1:12" x14ac:dyDescent="0.2">
      <c r="A18" t="s">
        <v>103</v>
      </c>
      <c r="B18" t="s">
        <v>104</v>
      </c>
      <c r="C18" t="s">
        <v>105</v>
      </c>
      <c r="D18" t="s">
        <v>106</v>
      </c>
      <c r="E18" t="s">
        <v>107</v>
      </c>
      <c r="F18" t="s">
        <v>108</v>
      </c>
      <c r="G18">
        <v>6</v>
      </c>
      <c r="H18" t="s">
        <v>32</v>
      </c>
      <c r="I18" t="s">
        <v>86</v>
      </c>
      <c r="J18" s="8">
        <v>0.68579999999999997</v>
      </c>
      <c r="K18">
        <f t="shared" si="2"/>
        <v>0.68579999999999997</v>
      </c>
      <c r="L18">
        <f t="shared" si="1"/>
        <v>0</v>
      </c>
    </row>
    <row r="19" spans="1:12" ht="32" x14ac:dyDescent="0.2">
      <c r="A19" t="s">
        <v>109</v>
      </c>
      <c r="B19" t="s">
        <v>110</v>
      </c>
      <c r="C19" t="s">
        <v>111</v>
      </c>
      <c r="D19" t="s">
        <v>112</v>
      </c>
      <c r="E19" t="s">
        <v>113</v>
      </c>
      <c r="F19" s="7" t="s">
        <v>114</v>
      </c>
      <c r="G19">
        <v>20</v>
      </c>
      <c r="H19" t="s">
        <v>32</v>
      </c>
      <c r="I19" t="s">
        <v>86</v>
      </c>
      <c r="J19" s="8">
        <v>0.4</v>
      </c>
      <c r="K19">
        <f t="shared" si="2"/>
        <v>0.4</v>
      </c>
      <c r="L19">
        <f t="shared" si="1"/>
        <v>0</v>
      </c>
    </row>
    <row r="20" spans="1:12" ht="32" x14ac:dyDescent="0.2">
      <c r="A20" t="s">
        <v>115</v>
      </c>
      <c r="B20" t="s">
        <v>110</v>
      </c>
      <c r="C20" t="s">
        <v>111</v>
      </c>
      <c r="D20" t="s">
        <v>116</v>
      </c>
      <c r="E20" t="s">
        <v>117</v>
      </c>
      <c r="F20" s="7" t="s">
        <v>118</v>
      </c>
      <c r="G20">
        <v>9</v>
      </c>
      <c r="H20" t="s">
        <v>32</v>
      </c>
      <c r="I20" t="s">
        <v>86</v>
      </c>
      <c r="J20" s="8">
        <v>0.189</v>
      </c>
      <c r="K20">
        <f t="shared" si="2"/>
        <v>0.189</v>
      </c>
      <c r="L20">
        <f t="shared" si="1"/>
        <v>0</v>
      </c>
    </row>
    <row r="21" spans="1:12" ht="32" x14ac:dyDescent="0.2">
      <c r="A21" t="s">
        <v>119</v>
      </c>
      <c r="B21" t="s">
        <v>110</v>
      </c>
      <c r="C21" t="s">
        <v>111</v>
      </c>
      <c r="D21" t="s">
        <v>120</v>
      </c>
      <c r="E21" t="s">
        <v>121</v>
      </c>
      <c r="F21" s="7" t="s">
        <v>122</v>
      </c>
      <c r="G21">
        <v>20</v>
      </c>
      <c r="H21" t="s">
        <v>32</v>
      </c>
      <c r="I21" t="s">
        <v>86</v>
      </c>
      <c r="J21" s="8">
        <v>0.45400000000000001</v>
      </c>
      <c r="K21">
        <f t="shared" si="2"/>
        <v>0.45400000000000001</v>
      </c>
      <c r="L21">
        <f t="shared" si="1"/>
        <v>0</v>
      </c>
    </row>
    <row r="22" spans="1:12" ht="32" x14ac:dyDescent="0.2">
      <c r="A22" t="s">
        <v>123</v>
      </c>
      <c r="B22" t="s">
        <v>124</v>
      </c>
      <c r="C22" t="s">
        <v>125</v>
      </c>
      <c r="D22" t="s">
        <v>124</v>
      </c>
      <c r="E22" t="s">
        <v>126</v>
      </c>
      <c r="F22" s="7" t="s">
        <v>127</v>
      </c>
      <c r="G22">
        <v>20</v>
      </c>
      <c r="H22" t="s">
        <v>32</v>
      </c>
      <c r="I22" t="s">
        <v>86</v>
      </c>
      <c r="J22" s="8">
        <v>9.81</v>
      </c>
      <c r="K22">
        <f t="shared" si="2"/>
        <v>9.81</v>
      </c>
      <c r="L22">
        <f t="shared" si="1"/>
        <v>0</v>
      </c>
    </row>
    <row r="23" spans="1:12" ht="32" x14ac:dyDescent="0.2">
      <c r="A23" t="s">
        <v>128</v>
      </c>
      <c r="B23" t="s">
        <v>129</v>
      </c>
      <c r="C23" t="s">
        <v>130</v>
      </c>
      <c r="D23" t="s">
        <v>131</v>
      </c>
      <c r="E23" t="s">
        <v>132</v>
      </c>
      <c r="F23" s="7" t="s">
        <v>133</v>
      </c>
      <c r="G23">
        <v>5</v>
      </c>
      <c r="H23" t="s">
        <v>32</v>
      </c>
      <c r="I23" t="s">
        <v>53</v>
      </c>
      <c r="J23" s="8">
        <v>8.9999999999999993E-3</v>
      </c>
      <c r="K23">
        <f t="shared" si="2"/>
        <v>0</v>
      </c>
      <c r="L23">
        <f t="shared" si="1"/>
        <v>8.9999999999999993E-3</v>
      </c>
    </row>
    <row r="24" spans="1:12" ht="32" x14ac:dyDescent="0.2">
      <c r="A24" t="s">
        <v>134</v>
      </c>
      <c r="B24" t="s">
        <v>135</v>
      </c>
      <c r="C24" t="s">
        <v>130</v>
      </c>
      <c r="D24" t="s">
        <v>136</v>
      </c>
      <c r="E24" t="s">
        <v>137</v>
      </c>
      <c r="F24" s="7" t="s">
        <v>138</v>
      </c>
      <c r="G24">
        <v>40</v>
      </c>
      <c r="H24" t="s">
        <v>32</v>
      </c>
      <c r="I24" t="s">
        <v>53</v>
      </c>
      <c r="J24" s="8">
        <v>6.8000000000000005E-2</v>
      </c>
      <c r="K24">
        <f t="shared" si="2"/>
        <v>0</v>
      </c>
      <c r="L24">
        <f t="shared" si="1"/>
        <v>6.8000000000000005E-2</v>
      </c>
    </row>
    <row r="25" spans="1:12" ht="32" x14ac:dyDescent="0.2">
      <c r="A25" t="s">
        <v>139</v>
      </c>
      <c r="B25" t="s">
        <v>140</v>
      </c>
      <c r="C25" t="s">
        <v>130</v>
      </c>
      <c r="D25" t="s">
        <v>141</v>
      </c>
      <c r="E25" t="s">
        <v>142</v>
      </c>
      <c r="F25" s="7" t="s">
        <v>143</v>
      </c>
      <c r="G25">
        <v>10</v>
      </c>
      <c r="H25" t="s">
        <v>32</v>
      </c>
      <c r="I25" t="s">
        <v>53</v>
      </c>
      <c r="J25" s="8">
        <v>1.7000000000000001E-2</v>
      </c>
      <c r="K25">
        <f t="shared" si="2"/>
        <v>0</v>
      </c>
      <c r="L25">
        <f t="shared" si="1"/>
        <v>1.7000000000000001E-2</v>
      </c>
    </row>
    <row r="26" spans="1:12" ht="32" x14ac:dyDescent="0.2">
      <c r="A26" t="s">
        <v>144</v>
      </c>
      <c r="B26" t="s">
        <v>145</v>
      </c>
      <c r="C26" t="s">
        <v>130</v>
      </c>
      <c r="D26" t="s">
        <v>146</v>
      </c>
      <c r="E26" t="s">
        <v>147</v>
      </c>
      <c r="F26" s="7" t="s">
        <v>148</v>
      </c>
      <c r="G26">
        <v>35</v>
      </c>
      <c r="H26" t="s">
        <v>32</v>
      </c>
      <c r="I26" t="s">
        <v>53</v>
      </c>
      <c r="J26" s="8">
        <v>6.3E-2</v>
      </c>
      <c r="K26">
        <f t="shared" si="2"/>
        <v>0</v>
      </c>
      <c r="L26">
        <f t="shared" si="1"/>
        <v>6.3E-2</v>
      </c>
    </row>
    <row r="27" spans="1:12" ht="32" x14ac:dyDescent="0.2">
      <c r="A27" t="s">
        <v>149</v>
      </c>
      <c r="B27" t="s">
        <v>150</v>
      </c>
      <c r="C27" t="s">
        <v>130</v>
      </c>
      <c r="D27" t="s">
        <v>151</v>
      </c>
      <c r="E27" t="s">
        <v>152</v>
      </c>
      <c r="F27" s="7" t="s">
        <v>153</v>
      </c>
      <c r="G27">
        <v>10</v>
      </c>
      <c r="H27" t="s">
        <v>32</v>
      </c>
      <c r="I27" t="s">
        <v>53</v>
      </c>
      <c r="J27" s="8">
        <v>1.7999999999999999E-2</v>
      </c>
      <c r="K27">
        <f t="shared" si="2"/>
        <v>0</v>
      </c>
      <c r="L27">
        <f t="shared" si="1"/>
        <v>1.7999999999999999E-2</v>
      </c>
    </row>
    <row r="28" spans="1:12" ht="32" x14ac:dyDescent="0.2">
      <c r="A28" t="s">
        <v>154</v>
      </c>
      <c r="B28" t="s">
        <v>155</v>
      </c>
      <c r="C28" t="s">
        <v>130</v>
      </c>
      <c r="D28" t="s">
        <v>156</v>
      </c>
      <c r="E28" t="s">
        <v>157</v>
      </c>
      <c r="F28" s="7" t="s">
        <v>158</v>
      </c>
      <c r="G28">
        <v>5</v>
      </c>
      <c r="H28" t="s">
        <v>32</v>
      </c>
      <c r="I28" t="s">
        <v>53</v>
      </c>
      <c r="J28" s="8">
        <v>8.9999999999999993E-3</v>
      </c>
      <c r="K28">
        <f t="shared" si="2"/>
        <v>0</v>
      </c>
      <c r="L28">
        <f t="shared" si="1"/>
        <v>8.9999999999999993E-3</v>
      </c>
    </row>
    <row r="29" spans="1:12" ht="32" x14ac:dyDescent="0.2">
      <c r="A29" t="s">
        <v>159</v>
      </c>
      <c r="B29" t="s">
        <v>160</v>
      </c>
      <c r="C29" t="s">
        <v>130</v>
      </c>
      <c r="D29" t="s">
        <v>161</v>
      </c>
      <c r="E29" t="s">
        <v>162</v>
      </c>
      <c r="F29" s="7" t="s">
        <v>163</v>
      </c>
      <c r="G29">
        <v>5</v>
      </c>
      <c r="H29" t="s">
        <v>32</v>
      </c>
      <c r="I29" t="s">
        <v>53</v>
      </c>
      <c r="J29" s="8">
        <v>8.5000000000000006E-3</v>
      </c>
      <c r="K29">
        <f t="shared" si="2"/>
        <v>0</v>
      </c>
      <c r="L29">
        <f t="shared" si="1"/>
        <v>8.5000000000000006E-3</v>
      </c>
    </row>
    <row r="30" spans="1:12" ht="32" x14ac:dyDescent="0.2">
      <c r="A30" t="s">
        <v>164</v>
      </c>
      <c r="B30" t="s">
        <v>160</v>
      </c>
      <c r="C30" t="s">
        <v>165</v>
      </c>
      <c r="D30" t="s">
        <v>166</v>
      </c>
      <c r="E30" t="s">
        <v>167</v>
      </c>
      <c r="F30" s="7" t="s">
        <v>168</v>
      </c>
      <c r="G30">
        <v>5</v>
      </c>
      <c r="H30" t="s">
        <v>32</v>
      </c>
      <c r="I30" t="s">
        <v>53</v>
      </c>
      <c r="J30" s="8">
        <v>5.4999999999999997E-3</v>
      </c>
      <c r="K30">
        <f t="shared" si="2"/>
        <v>0</v>
      </c>
      <c r="L30">
        <f t="shared" si="1"/>
        <v>5.4999999999999997E-3</v>
      </c>
    </row>
    <row r="31" spans="1:12" ht="32" x14ac:dyDescent="0.2">
      <c r="A31" t="s">
        <v>169</v>
      </c>
      <c r="B31" t="s">
        <v>170</v>
      </c>
      <c r="C31" t="s">
        <v>130</v>
      </c>
      <c r="D31" t="s">
        <v>171</v>
      </c>
      <c r="E31" t="s">
        <v>172</v>
      </c>
      <c r="F31" s="7" t="s">
        <v>173</v>
      </c>
      <c r="G31">
        <v>15</v>
      </c>
      <c r="H31" t="s">
        <v>32</v>
      </c>
      <c r="I31" t="s">
        <v>53</v>
      </c>
      <c r="J31" s="8">
        <v>2.8500000000000001E-2</v>
      </c>
      <c r="K31">
        <f t="shared" si="2"/>
        <v>0</v>
      </c>
      <c r="L31">
        <f t="shared" si="1"/>
        <v>2.8500000000000001E-2</v>
      </c>
    </row>
    <row r="32" spans="1:12" ht="16" x14ac:dyDescent="0.2">
      <c r="A32" t="s">
        <v>174</v>
      </c>
      <c r="B32" t="s">
        <v>175</v>
      </c>
      <c r="C32" t="s">
        <v>165</v>
      </c>
      <c r="D32" t="s">
        <v>176</v>
      </c>
      <c r="E32" t="s">
        <v>177</v>
      </c>
      <c r="F32" s="7" t="s">
        <v>178</v>
      </c>
      <c r="G32">
        <v>33</v>
      </c>
      <c r="H32" t="s">
        <v>32</v>
      </c>
      <c r="I32" t="s">
        <v>86</v>
      </c>
      <c r="J32" s="8">
        <v>0.63029999999999997</v>
      </c>
      <c r="K32">
        <f t="shared" si="2"/>
        <v>0.63029999999999997</v>
      </c>
      <c r="L32">
        <f t="shared" si="1"/>
        <v>0</v>
      </c>
    </row>
    <row r="33" spans="1:13" ht="32" x14ac:dyDescent="0.2">
      <c r="A33" t="s">
        <v>179</v>
      </c>
      <c r="B33" t="s">
        <v>180</v>
      </c>
      <c r="C33" t="s">
        <v>165</v>
      </c>
      <c r="D33" t="s">
        <v>181</v>
      </c>
      <c r="E33" t="s">
        <v>182</v>
      </c>
      <c r="F33" s="7" t="s">
        <v>183</v>
      </c>
      <c r="G33">
        <v>20</v>
      </c>
      <c r="H33" t="s">
        <v>32</v>
      </c>
      <c r="I33" t="s">
        <v>86</v>
      </c>
      <c r="J33" s="8">
        <v>2.1999999999999999E-2</v>
      </c>
      <c r="K33">
        <f t="shared" si="2"/>
        <v>2.1999999999999999E-2</v>
      </c>
      <c r="L33">
        <f t="shared" si="1"/>
        <v>0</v>
      </c>
    </row>
    <row r="34" spans="1:13" ht="32" x14ac:dyDescent="0.2">
      <c r="A34" t="s">
        <v>184</v>
      </c>
      <c r="B34" t="s">
        <v>185</v>
      </c>
      <c r="C34" t="s">
        <v>165</v>
      </c>
      <c r="D34" t="s">
        <v>186</v>
      </c>
      <c r="E34" t="s">
        <v>187</v>
      </c>
      <c r="F34" s="7" t="s">
        <v>188</v>
      </c>
      <c r="G34">
        <v>20</v>
      </c>
      <c r="H34" t="s">
        <v>32</v>
      </c>
      <c r="I34" t="s">
        <v>86</v>
      </c>
      <c r="J34" s="8">
        <v>0.02</v>
      </c>
      <c r="K34">
        <f t="shared" si="2"/>
        <v>0.02</v>
      </c>
      <c r="L34">
        <f t="shared" si="1"/>
        <v>0</v>
      </c>
    </row>
    <row r="35" spans="1:13" ht="32" x14ac:dyDescent="0.2">
      <c r="A35" t="s">
        <v>189</v>
      </c>
      <c r="B35" t="s">
        <v>190</v>
      </c>
      <c r="C35" t="s">
        <v>130</v>
      </c>
      <c r="D35" t="s">
        <v>191</v>
      </c>
      <c r="E35" t="s">
        <v>192</v>
      </c>
      <c r="F35" s="7" t="s">
        <v>193</v>
      </c>
      <c r="G35">
        <v>5</v>
      </c>
      <c r="H35" t="s">
        <v>32</v>
      </c>
      <c r="I35" t="s">
        <v>53</v>
      </c>
      <c r="J35" s="8">
        <v>8.9999999999999993E-3</v>
      </c>
      <c r="K35">
        <f t="shared" si="2"/>
        <v>0</v>
      </c>
      <c r="L35">
        <f t="shared" si="1"/>
        <v>8.9999999999999993E-3</v>
      </c>
    </row>
    <row r="36" spans="1:13" ht="32" x14ac:dyDescent="0.2">
      <c r="A36" t="s">
        <v>194</v>
      </c>
      <c r="B36" t="s">
        <v>195</v>
      </c>
      <c r="C36" t="s">
        <v>165</v>
      </c>
      <c r="D36" t="s">
        <v>196</v>
      </c>
      <c r="E36" t="s">
        <v>197</v>
      </c>
      <c r="F36" s="7" t="s">
        <v>198</v>
      </c>
      <c r="G36">
        <v>20</v>
      </c>
      <c r="H36" t="s">
        <v>32</v>
      </c>
      <c r="I36" t="s">
        <v>86</v>
      </c>
      <c r="J36" s="8">
        <v>0.02</v>
      </c>
      <c r="K36">
        <f t="shared" si="2"/>
        <v>0.02</v>
      </c>
      <c r="L36">
        <f t="shared" si="1"/>
        <v>0</v>
      </c>
    </row>
    <row r="37" spans="1:13" ht="32" x14ac:dyDescent="0.2">
      <c r="A37" t="s">
        <v>199</v>
      </c>
      <c r="B37" t="s">
        <v>200</v>
      </c>
      <c r="C37" t="s">
        <v>201</v>
      </c>
      <c r="D37" t="s">
        <v>200</v>
      </c>
      <c r="E37" t="s">
        <v>202</v>
      </c>
      <c r="F37" s="7" t="s">
        <v>203</v>
      </c>
      <c r="G37">
        <v>25</v>
      </c>
      <c r="H37" t="s">
        <v>32</v>
      </c>
      <c r="I37" t="s">
        <v>86</v>
      </c>
      <c r="J37" s="8">
        <v>0.13750000000000001</v>
      </c>
      <c r="K37">
        <f t="shared" si="2"/>
        <v>0.13750000000000001</v>
      </c>
      <c r="L37">
        <f t="shared" si="1"/>
        <v>0</v>
      </c>
    </row>
    <row r="38" spans="1:13" x14ac:dyDescent="0.2">
      <c r="A38" t="s">
        <v>204</v>
      </c>
      <c r="B38" t="s">
        <v>205</v>
      </c>
      <c r="C38" t="s">
        <v>206</v>
      </c>
      <c r="D38" t="s">
        <v>205</v>
      </c>
      <c r="E38" t="s">
        <v>207</v>
      </c>
      <c r="F38" t="s">
        <v>208</v>
      </c>
      <c r="G38">
        <v>5</v>
      </c>
      <c r="H38" t="s">
        <v>32</v>
      </c>
      <c r="I38" t="s">
        <v>86</v>
      </c>
      <c r="J38" s="8">
        <v>18.6675</v>
      </c>
      <c r="K38">
        <f t="shared" si="2"/>
        <v>18.6675</v>
      </c>
      <c r="L38">
        <f t="shared" si="1"/>
        <v>0</v>
      </c>
    </row>
    <row r="39" spans="1:13" ht="32" x14ac:dyDescent="0.2">
      <c r="A39" t="s">
        <v>209</v>
      </c>
      <c r="B39" t="s">
        <v>210</v>
      </c>
      <c r="C39" t="s">
        <v>211</v>
      </c>
      <c r="D39" t="s">
        <v>212</v>
      </c>
      <c r="E39" t="s">
        <v>213</v>
      </c>
      <c r="F39" s="7" t="s">
        <v>214</v>
      </c>
      <c r="G39">
        <v>5</v>
      </c>
      <c r="H39" t="s">
        <v>32</v>
      </c>
      <c r="I39" t="s">
        <v>86</v>
      </c>
      <c r="J39" s="8">
        <v>2.4525000000000001</v>
      </c>
      <c r="K39">
        <f t="shared" si="2"/>
        <v>2.4525000000000001</v>
      </c>
      <c r="L39">
        <f t="shared" si="1"/>
        <v>0</v>
      </c>
    </row>
    <row r="40" spans="1:13" ht="32" x14ac:dyDescent="0.2">
      <c r="A40" t="s">
        <v>215</v>
      </c>
      <c r="B40" t="s">
        <v>216</v>
      </c>
      <c r="C40" t="s">
        <v>217</v>
      </c>
      <c r="D40" t="s">
        <v>216</v>
      </c>
      <c r="E40" t="s">
        <v>218</v>
      </c>
      <c r="F40" s="7" t="s">
        <v>219</v>
      </c>
      <c r="G40">
        <v>0</v>
      </c>
      <c r="H40" t="s">
        <v>32</v>
      </c>
      <c r="I40" t="s">
        <v>86</v>
      </c>
      <c r="J40" s="9">
        <v>0</v>
      </c>
      <c r="K40">
        <f t="shared" si="2"/>
        <v>0</v>
      </c>
      <c r="L40">
        <f t="shared" si="1"/>
        <v>0</v>
      </c>
    </row>
    <row r="41" spans="1:13" ht="48" x14ac:dyDescent="0.2">
      <c r="A41" t="s">
        <v>220</v>
      </c>
      <c r="B41" t="s">
        <v>221</v>
      </c>
      <c r="C41" t="s">
        <v>222</v>
      </c>
      <c r="D41" t="s">
        <v>221</v>
      </c>
      <c r="E41" t="s">
        <v>223</v>
      </c>
      <c r="F41" s="7" t="s">
        <v>224</v>
      </c>
      <c r="G41">
        <v>5</v>
      </c>
      <c r="H41" t="s">
        <v>32</v>
      </c>
      <c r="I41" t="s">
        <v>86</v>
      </c>
      <c r="J41" s="8">
        <v>0.19500000000000001</v>
      </c>
      <c r="K41">
        <f t="shared" si="2"/>
        <v>0.19500000000000001</v>
      </c>
      <c r="L41">
        <f t="shared" si="1"/>
        <v>0</v>
      </c>
    </row>
    <row r="42" spans="1:13" ht="32" x14ac:dyDescent="0.2">
      <c r="A42" t="s">
        <v>225</v>
      </c>
      <c r="B42" t="s">
        <v>226</v>
      </c>
      <c r="C42" t="s">
        <v>227</v>
      </c>
      <c r="D42" t="s">
        <v>226</v>
      </c>
      <c r="E42" t="s">
        <v>228</v>
      </c>
      <c r="F42" s="7" t="s">
        <v>229</v>
      </c>
      <c r="G42">
        <v>5</v>
      </c>
      <c r="H42" t="s">
        <v>32</v>
      </c>
      <c r="I42" t="s">
        <v>86</v>
      </c>
      <c r="J42" s="6">
        <v>1.2715000000000001</v>
      </c>
      <c r="K42">
        <f t="shared" si="2"/>
        <v>1.2715000000000001</v>
      </c>
      <c r="L42">
        <f t="shared" si="1"/>
        <v>0</v>
      </c>
    </row>
    <row r="43" spans="1:13" ht="32" x14ac:dyDescent="0.2">
      <c r="A43" t="s">
        <v>230</v>
      </c>
      <c r="B43" t="s">
        <v>231</v>
      </c>
      <c r="C43" t="s">
        <v>232</v>
      </c>
      <c r="D43" t="s">
        <v>231</v>
      </c>
      <c r="E43" t="s">
        <v>233</v>
      </c>
      <c r="F43" s="7" t="s">
        <v>234</v>
      </c>
      <c r="G43">
        <v>9</v>
      </c>
      <c r="H43" t="s">
        <v>32</v>
      </c>
      <c r="I43" t="s">
        <v>86</v>
      </c>
      <c r="J43" s="6">
        <v>0.2205</v>
      </c>
      <c r="K43">
        <f t="shared" si="2"/>
        <v>0.2205</v>
      </c>
      <c r="L43">
        <f t="shared" si="1"/>
        <v>0</v>
      </c>
    </row>
    <row r="44" spans="1:13" ht="32" x14ac:dyDescent="0.2">
      <c r="A44" t="s">
        <v>235</v>
      </c>
      <c r="B44" t="s">
        <v>236</v>
      </c>
      <c r="C44" t="s">
        <v>237</v>
      </c>
      <c r="D44" t="s">
        <v>236</v>
      </c>
      <c r="E44" t="s">
        <v>238</v>
      </c>
      <c r="F44" s="7" t="s">
        <v>239</v>
      </c>
      <c r="G44">
        <v>9</v>
      </c>
      <c r="H44" t="s">
        <v>32</v>
      </c>
      <c r="I44" t="s">
        <v>86</v>
      </c>
      <c r="J44" s="6">
        <v>0.52829999999999999</v>
      </c>
      <c r="K44">
        <f t="shared" si="2"/>
        <v>0.52829999999999999</v>
      </c>
      <c r="L44">
        <f t="shared" si="1"/>
        <v>0</v>
      </c>
    </row>
    <row r="45" spans="1:13" x14ac:dyDescent="0.2">
      <c r="K45">
        <f>SUM(K8:K44)</f>
        <v>37.378300000000003</v>
      </c>
      <c r="L45">
        <f>SUM(L8:L44)</f>
        <v>2.4394999999999998</v>
      </c>
      <c r="M45">
        <f>K45+L45</f>
        <v>39.817800000000005</v>
      </c>
    </row>
    <row r="46" spans="1:13" x14ac:dyDescent="0.2">
      <c r="H46" s="20" t="s">
        <v>4</v>
      </c>
      <c r="I46" s="20"/>
      <c r="J46" s="8">
        <f>SUM(J8:J44)</f>
        <v>39.817800000000005</v>
      </c>
      <c r="L46" s="17">
        <v>39.817799999999998</v>
      </c>
    </row>
    <row r="47" spans="1:13" x14ac:dyDescent="0.2">
      <c r="H47" s="20" t="s">
        <v>240</v>
      </c>
      <c r="I47" s="20"/>
      <c r="J47" s="8">
        <f>J46/5</f>
        <v>7.9635600000000011</v>
      </c>
      <c r="L47" s="17" t="s">
        <v>284</v>
      </c>
    </row>
    <row r="48" spans="1:13" x14ac:dyDescent="0.2">
      <c r="L48" s="17">
        <v>47.66</v>
      </c>
    </row>
  </sheetData>
  <mergeCells count="2">
    <mergeCell ref="H46:I46"/>
    <mergeCell ref="H47:I4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COSTING</vt:lpstr>
      <vt:lpstr>Backup1</vt:lpstr>
      <vt:lpstr>Backup2</vt:lpstr>
      <vt:lpstr>SMD_Installed_Cost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King</dc:creator>
  <cp:lastModifiedBy>Brian Calder</cp:lastModifiedBy>
  <dcterms:created xsi:type="dcterms:W3CDTF">2025-10-20T15:31:26Z</dcterms:created>
  <dcterms:modified xsi:type="dcterms:W3CDTF">2025-10-21T14:34:55Z</dcterms:modified>
</cp:coreProperties>
</file>